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05" windowWidth="10005" windowHeight="6705" activeTab="0"/>
  </bookViews>
  <sheets>
    <sheet name="per Davide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<sst xmlns="http://schemas.openxmlformats.org/spreadsheetml/2006/main" count="40" uniqueCount="29">
  <si>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/>
  </si>
  <si>
    <t>FERIE</t>
  </si>
  <si>
    <t>MALATTIA</t>
  </si>
  <si>
    <t>Totali</t>
  </si>
  <si>
    <t>AZIENDA MULTISERVIZI ABBIATENSE GESTIONI AMBIENTALI S.P.A.</t>
  </si>
  <si>
    <t>NUMERI</t>
  </si>
  <si>
    <t>DIPENDENTI</t>
  </si>
  <si>
    <t>L. 104</t>
  </si>
  <si>
    <t>MATERNITA'</t>
  </si>
  <si>
    <t>ALTRE ASSENZE</t>
  </si>
  <si>
    <t>SCIOPERI</t>
  </si>
  <si>
    <t>ASSENZE NON RETRIBUITE</t>
  </si>
  <si>
    <t>GIORNI PRESENZA COMPLESSIVI</t>
  </si>
  <si>
    <t>GIORNI ASSENZA COMPLESSIVI</t>
  </si>
  <si>
    <t>ORE ORDINARIE EFFETTIVE</t>
  </si>
  <si>
    <t>SETTORE</t>
  </si>
  <si>
    <t>Qualifica</t>
  </si>
  <si>
    <t>DIRIGENTI</t>
  </si>
  <si>
    <t>DIRIGENTE</t>
  </si>
  <si>
    <t>GAS ACQUA</t>
  </si>
  <si>
    <t>QUADRI</t>
  </si>
  <si>
    <t>FARMACIE</t>
  </si>
  <si>
    <t>IMPIEGATI</t>
  </si>
  <si>
    <t>OPERAI</t>
  </si>
  <si>
    <t>IMPIEGATI P. T. 50%</t>
  </si>
  <si>
    <t xml:space="preserve">IMPIEGATI AMM </t>
  </si>
  <si>
    <t xml:space="preserve">IMPIEGATI AMM P.T. </t>
  </si>
  <si>
    <t>IGIENE URBANA</t>
  </si>
  <si>
    <t>2° SEMESTRE 2018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</si>
</sst>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</numFmts>
  <fonts count="44">
    <font>
      <sz val="10"/>
      <color indexed="8"/>
      <name val="Arial"/>
      <family val="0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Century Gothic"/>
      <family val="2"/>
    </font>
    <font>
      <sz val="8"/>
      <color indexed="63"/>
      <name val="MS Sans Serif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thin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0" fillId="0" borderId="0" xfId="0" applyAlignment="1">
      <alignment/>
    </xf>
    <xf numFmtId="0" fontId="1" fillId="35" borderId="17" xfId="0" applyFont="1" applyFill="1" applyBorder="1" applyAlignment="1">
      <alignment horizontal="left" wrapText="1"/>
    </xf>
    <xf numFmtId="0" fontId="1" fillId="35" borderId="14" xfId="0" applyFont="1" applyFill="1" applyBorder="1" applyAlignment="1">
      <alignment horizontal="left" wrapText="1"/>
    </xf>
    <xf numFmtId="3" fontId="6" fillId="34" borderId="14" xfId="0" applyNumberFormat="1" applyFont="1" applyFill="1" applyBorder="1" applyAlignment="1">
      <alignment horizontal="right" wrapText="1"/>
    </xf>
    <xf numFmtId="4" fontId="7" fillId="34" borderId="14" xfId="0" applyNumberFormat="1" applyFont="1" applyFill="1" applyBorder="1" applyAlignment="1">
      <alignment horizontal="right" wrapText="1"/>
    </xf>
    <xf numFmtId="4" fontId="6" fillId="0" borderId="16" xfId="0" applyNumberFormat="1" applyFont="1" applyFill="1" applyBorder="1" applyAlignment="1">
      <alignment horizontal="right" wrapText="1"/>
    </xf>
    <xf numFmtId="0" fontId="1" fillId="35" borderId="18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3" fontId="6" fillId="34" borderId="19" xfId="0" applyNumberFormat="1" applyFont="1" applyFill="1" applyBorder="1" applyAlignment="1">
      <alignment horizontal="right" wrapText="1"/>
    </xf>
    <xf numFmtId="4" fontId="7" fillId="34" borderId="19" xfId="0" applyNumberFormat="1" applyFont="1" applyFill="1" applyBorder="1" applyAlignment="1">
      <alignment horizontal="right" wrapText="1"/>
    </xf>
    <xf numFmtId="0" fontId="1" fillId="34" borderId="14" xfId="0" applyFont="1" applyFill="1" applyBorder="1" applyAlignment="1">
      <alignment horizontal="left" wrapText="1"/>
    </xf>
    <xf numFmtId="4" fontId="6" fillId="34" borderId="1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7" fillId="0" borderId="16" xfId="0" applyNumberFormat="1" applyFont="1" applyFill="1" applyBorder="1" applyAlignment="1">
      <alignment horizontal="right" wrapText="1"/>
    </xf>
    <xf numFmtId="0" fontId="1" fillId="35" borderId="20" xfId="0" applyFont="1" applyFill="1" applyBorder="1" applyAlignment="1">
      <alignment horizontal="left" wrapText="1"/>
    </xf>
    <xf numFmtId="4" fontId="43" fillId="0" borderId="0" xfId="0" applyNumberFormat="1" applyFont="1" applyAlignment="1">
      <alignment/>
    </xf>
    <xf numFmtId="0" fontId="5" fillId="36" borderId="21" xfId="0" applyFont="1" applyFill="1" applyBorder="1" applyAlignment="1" applyProtection="1">
      <alignment horizontal="center" vertical="center" textRotation="90" wrapText="1"/>
      <protection hidden="1"/>
    </xf>
    <xf numFmtId="0" fontId="5" fillId="37" borderId="22" xfId="0" applyFont="1" applyFill="1" applyBorder="1" applyAlignment="1" applyProtection="1">
      <alignment horizontal="center" vertical="center" textRotation="90" wrapText="1"/>
      <protection hidden="1"/>
    </xf>
    <xf numFmtId="0" fontId="5" fillId="37" borderId="23" xfId="0" applyFont="1" applyFill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36" borderId="27" xfId="0" applyFont="1" applyFill="1" applyBorder="1" applyAlignment="1" applyProtection="1">
      <alignment horizontal="center" vertical="center" textRotation="90"/>
      <protection hidden="1"/>
    </xf>
    <xf numFmtId="0" fontId="5" fillId="36" borderId="28" xfId="0" applyFont="1" applyFill="1" applyBorder="1" applyAlignment="1" applyProtection="1">
      <alignment horizontal="center" vertical="center" textRotation="90"/>
      <protection hidden="1"/>
    </xf>
    <xf numFmtId="0" fontId="5" fillId="36" borderId="29" xfId="0" applyFont="1" applyFill="1" applyBorder="1" applyAlignment="1" applyProtection="1">
      <alignment horizontal="center" vertical="center" textRotation="90"/>
      <protection hidden="1"/>
    </xf>
    <xf numFmtId="0" fontId="5" fillId="36" borderId="30" xfId="0" applyFont="1" applyFill="1" applyBorder="1" applyAlignment="1" applyProtection="1">
      <alignment horizontal="center" vertical="center" textRotation="90"/>
      <protection hidden="1"/>
    </xf>
    <xf numFmtId="0" fontId="5" fillId="36" borderId="31" xfId="0" applyFont="1" applyFill="1" applyBorder="1" applyAlignment="1" applyProtection="1">
      <alignment horizontal="center" vertical="center" textRotation="90"/>
      <protection hidden="1"/>
    </xf>
    <xf numFmtId="0" fontId="5" fillId="36" borderId="32" xfId="0" applyFont="1" applyFill="1" applyBorder="1" applyAlignment="1" applyProtection="1">
      <alignment horizontal="center" vertical="center" textRotation="90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FF"/>
      <rgbColor rgb="00E1EFFF"/>
      <rgbColor rgb="00D5DAF0"/>
      <rgbColor rgb="00FFFFFF"/>
      <rgbColor rgb="00BFC7E8"/>
      <rgbColor rgb="00EFE0EF"/>
      <rgbColor rgb="00E0C1E0"/>
      <rgbColor rgb="00D4AAD4"/>
      <rgbColor rgb="00C993C9"/>
      <rgbColor rgb="00000484"/>
      <rgbColor rgb="00848600"/>
      <rgbColor rgb="00840484"/>
      <rgbColor rgb="00008684"/>
      <rgbColor rgb="00C6C7C6"/>
      <rgbColor rgb="00848684"/>
      <rgbColor rgb="009496FF"/>
      <rgbColor rgb="00943463"/>
      <rgbColor rgb="00FFFFC6"/>
      <rgbColor rgb="00C6FFFF"/>
      <rgbColor rgb="00630463"/>
      <rgbColor rgb="00FF8684"/>
      <rgbColor rgb="000065C6"/>
      <rgbColor rgb="00C6C7FF"/>
      <rgbColor rgb="00000484"/>
      <rgbColor rgb="00FF04FF"/>
      <rgbColor rgb="00FFFF00"/>
      <rgbColor rgb="0000FFFF"/>
      <rgbColor rgb="00840484"/>
      <rgbColor rgb="00840400"/>
      <rgbColor rgb="00008684"/>
      <rgbColor rgb="000004FF"/>
      <rgbColor rgb="0000C7FF"/>
      <rgbColor rgb="00C6FFFF"/>
      <rgbColor rgb="00C6FFC6"/>
      <rgbColor rgb="00FFFF94"/>
      <rgbColor rgb="0094CFFF"/>
      <rgbColor rgb="00FF96C6"/>
      <rgbColor rgb="00C696FF"/>
      <rgbColor rgb="00FFCF94"/>
      <rgbColor rgb="003165FF"/>
      <rgbColor rgb="0031C7C6"/>
      <rgbColor rgb="0094C700"/>
      <rgbColor rgb="00FFC700"/>
      <rgbColor rgb="00FF9600"/>
      <rgbColor rgb="00FF6500"/>
      <rgbColor rgb="00636594"/>
      <rgbColor rgb="00949694"/>
      <rgbColor rgb="00003463"/>
      <rgbColor rgb="00319663"/>
      <rgbColor rgb="00003400"/>
      <rgbColor rgb="00313400"/>
      <rgbColor rgb="00943400"/>
      <rgbColor rgb="00943463"/>
      <rgbColor rgb="00313494"/>
      <rgbColor rgb="003134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20.8515625" style="0" customWidth="1"/>
    <col min="2" max="2" width="22.140625" style="0" customWidth="1"/>
    <col min="3" max="3" width="6.00390625" style="0" customWidth="1"/>
    <col min="4" max="4" width="9.28125" style="0" customWidth="1"/>
    <col min="5" max="5" width="8.00390625" style="0" customWidth="1"/>
    <col min="6" max="9" width="6.00390625" style="0" customWidth="1"/>
    <col min="10" max="12" width="9.7109375" style="0" customWidth="1"/>
    <col min="13" max="13" width="9.7109375" style="3" hidden="1" customWidth="1"/>
  </cols>
  <sheetData>
    <row r="1" spans="3:13" ht="24" customHeight="1">
      <c r="C1" s="36" t="s">
        <v>4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3:13" ht="6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4" customHeight="1">
      <c r="A3" s="37" t="s">
        <v>28</v>
      </c>
      <c r="B3" s="37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ht="6.75" customHeight="1" thickBot="1"/>
    <row r="5" spans="3:13" ht="12.75" customHeight="1" thickBot="1">
      <c r="C5" s="4"/>
      <c r="D5" s="38" t="s">
        <v>5</v>
      </c>
      <c r="E5" s="39"/>
      <c r="F5" s="39"/>
      <c r="G5" s="39"/>
      <c r="H5" s="39"/>
      <c r="I5" s="39"/>
      <c r="J5" s="39"/>
      <c r="K5" s="39"/>
      <c r="L5" s="40"/>
      <c r="M5" s="5"/>
    </row>
    <row r="6" spans="1:13" ht="26.25" customHeight="1" thickBot="1">
      <c r="A6" s="6" t="s">
        <v>0</v>
      </c>
      <c r="B6" s="7" t="s">
        <v>0</v>
      </c>
      <c r="C6" s="41" t="s">
        <v>6</v>
      </c>
      <c r="D6" s="43" t="s">
        <v>1</v>
      </c>
      <c r="E6" s="45" t="s">
        <v>2</v>
      </c>
      <c r="F6" s="45" t="s">
        <v>7</v>
      </c>
      <c r="G6" s="45" t="s">
        <v>8</v>
      </c>
      <c r="H6" s="45" t="s">
        <v>9</v>
      </c>
      <c r="I6" s="45" t="s">
        <v>10</v>
      </c>
      <c r="J6" s="33" t="s">
        <v>11</v>
      </c>
      <c r="K6" s="33" t="s">
        <v>12</v>
      </c>
      <c r="L6" s="33" t="s">
        <v>13</v>
      </c>
      <c r="M6" s="34" t="s">
        <v>14</v>
      </c>
    </row>
    <row r="7" spans="1:13" ht="48.75" customHeight="1" thickBot="1">
      <c r="A7" s="8"/>
      <c r="B7" s="9"/>
      <c r="C7" s="42"/>
      <c r="D7" s="44"/>
      <c r="E7" s="46"/>
      <c r="F7" s="46"/>
      <c r="G7" s="46"/>
      <c r="H7" s="46"/>
      <c r="I7" s="46"/>
      <c r="J7" s="33"/>
      <c r="K7" s="33"/>
      <c r="L7" s="33"/>
      <c r="M7" s="35"/>
    </row>
    <row r="8" spans="1:13" s="14" customFormat="1" ht="27" customHeight="1" thickBot="1">
      <c r="A8" s="10" t="s">
        <v>15</v>
      </c>
      <c r="B8" s="11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5" s="14" customFormat="1" ht="16.5" customHeight="1" thickBot="1">
      <c r="A9" s="15" t="s">
        <v>17</v>
      </c>
      <c r="B9" s="16" t="s">
        <v>18</v>
      </c>
      <c r="C9" s="17">
        <v>1</v>
      </c>
      <c r="D9" s="18">
        <f>152/8</f>
        <v>19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f>M9/8</f>
        <v>107</v>
      </c>
      <c r="L9" s="18">
        <f aca="true" t="shared" si="0" ref="L9:L18">(D9+E9+F9+G9+H9+I9+J9)</f>
        <v>19</v>
      </c>
      <c r="M9" s="19">
        <v>856</v>
      </c>
      <c r="N9" s="21"/>
      <c r="O9" s="21"/>
    </row>
    <row r="10" spans="1:15" s="14" customFormat="1" ht="16.5" customHeight="1" thickBot="1">
      <c r="A10" s="20" t="s">
        <v>19</v>
      </c>
      <c r="B10" s="16" t="s">
        <v>20</v>
      </c>
      <c r="C10" s="17">
        <v>3</v>
      </c>
      <c r="D10" s="18">
        <f>616/7.6</f>
        <v>81.05263157894737</v>
      </c>
      <c r="E10" s="18">
        <f>15/7.6</f>
        <v>1.973684210526316</v>
      </c>
      <c r="F10" s="18">
        <v>0</v>
      </c>
      <c r="G10" s="18">
        <f>(77)/7.6</f>
        <v>10.131578947368421</v>
      </c>
      <c r="H10" s="18">
        <f>(123)/7.6</f>
        <v>16.18421052631579</v>
      </c>
      <c r="I10" s="18">
        <v>0</v>
      </c>
      <c r="J10" s="18">
        <v>0</v>
      </c>
      <c r="K10" s="18">
        <f>M10/7.6</f>
        <v>325.5921052631579</v>
      </c>
      <c r="L10" s="18">
        <f>(D10+E10+F10+G10+H10+I10+J10)</f>
        <v>109.3421052631579</v>
      </c>
      <c r="M10" s="19">
        <v>2474.5</v>
      </c>
      <c r="N10" s="21"/>
      <c r="O10" s="21"/>
    </row>
    <row r="11" spans="1:15" s="14" customFormat="1" ht="16.5" customHeight="1" thickBot="1">
      <c r="A11" s="20" t="s">
        <v>19</v>
      </c>
      <c r="B11" s="16" t="s">
        <v>25</v>
      </c>
      <c r="C11" s="17">
        <v>7</v>
      </c>
      <c r="D11" s="18">
        <f>926/7.7</f>
        <v>120.25974025974025</v>
      </c>
      <c r="E11" s="18">
        <f>(229)/7.7</f>
        <v>29.740259740259738</v>
      </c>
      <c r="F11" s="18">
        <v>0</v>
      </c>
      <c r="G11" s="18">
        <v>0</v>
      </c>
      <c r="H11" s="18">
        <f>(99)/7.7</f>
        <v>12.857142857142858</v>
      </c>
      <c r="I11" s="18">
        <v>0</v>
      </c>
      <c r="J11" s="18">
        <v>0</v>
      </c>
      <c r="K11" s="18">
        <f>M11/7.7</f>
        <v>794.2207792207791</v>
      </c>
      <c r="L11" s="18">
        <f t="shared" si="0"/>
        <v>162.85714285714286</v>
      </c>
      <c r="M11" s="19">
        <v>6115.5</v>
      </c>
      <c r="N11" s="21"/>
      <c r="O11" s="21"/>
    </row>
    <row r="12" spans="1:15" s="14" customFormat="1" ht="16.5" customHeight="1" thickBot="1">
      <c r="A12" s="20" t="s">
        <v>19</v>
      </c>
      <c r="B12" s="16" t="s">
        <v>26</v>
      </c>
      <c r="C12" s="17">
        <v>1</v>
      </c>
      <c r="D12" s="18">
        <f>63.5/4</f>
        <v>15.875</v>
      </c>
      <c r="E12" s="18">
        <f>4/4</f>
        <v>1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8">
        <f>M12/4</f>
        <v>107.125</v>
      </c>
      <c r="L12" s="18">
        <f t="shared" si="0"/>
        <v>17.875</v>
      </c>
      <c r="M12" s="19">
        <v>428.5</v>
      </c>
      <c r="N12" s="21"/>
      <c r="O12" s="21"/>
    </row>
    <row r="13" spans="1:15" s="14" customFormat="1" ht="16.5" customHeight="1" thickBot="1">
      <c r="A13" s="20" t="s">
        <v>19</v>
      </c>
      <c r="B13" s="16" t="s">
        <v>23</v>
      </c>
      <c r="C13" s="22">
        <v>6</v>
      </c>
      <c r="D13" s="18">
        <f>1007.5/7.6</f>
        <v>132.56578947368422</v>
      </c>
      <c r="E13" s="18">
        <v>0</v>
      </c>
      <c r="F13" s="18">
        <v>0</v>
      </c>
      <c r="G13" s="18">
        <v>0</v>
      </c>
      <c r="H13" s="18">
        <f>80/7.6</f>
        <v>10.526315789473685</v>
      </c>
      <c r="I13" s="18">
        <v>0</v>
      </c>
      <c r="J13" s="18">
        <v>0</v>
      </c>
      <c r="K13" s="18">
        <f>M13/7.6</f>
        <v>622.5657894736843</v>
      </c>
      <c r="L13" s="18">
        <f t="shared" si="0"/>
        <v>143.09210526315792</v>
      </c>
      <c r="M13" s="19">
        <v>4731.5</v>
      </c>
      <c r="N13" s="21"/>
      <c r="O13" s="21"/>
    </row>
    <row r="14" spans="1:15" s="14" customFormat="1" ht="16.5" customHeight="1" thickBot="1">
      <c r="A14" s="20" t="s">
        <v>21</v>
      </c>
      <c r="B14" s="16" t="s">
        <v>22</v>
      </c>
      <c r="C14" s="22">
        <v>1</v>
      </c>
      <c r="D14" s="23">
        <f>16.5+22.5</f>
        <v>39</v>
      </c>
      <c r="E14" s="23">
        <v>0</v>
      </c>
      <c r="F14" s="18">
        <v>0</v>
      </c>
      <c r="G14" s="18">
        <v>0</v>
      </c>
      <c r="H14" s="23">
        <v>2</v>
      </c>
      <c r="I14" s="18">
        <v>0</v>
      </c>
      <c r="J14" s="18">
        <v>0</v>
      </c>
      <c r="K14" s="23">
        <f>M14/8</f>
        <v>118.0625</v>
      </c>
      <c r="L14" s="23">
        <f t="shared" si="0"/>
        <v>41</v>
      </c>
      <c r="M14" s="30">
        <f>791.5+153</f>
        <v>944.5</v>
      </c>
      <c r="N14" s="32"/>
      <c r="O14" s="21"/>
    </row>
    <row r="15" spans="1:15" s="14" customFormat="1" ht="16.5" customHeight="1" thickBot="1">
      <c r="A15" s="20" t="s">
        <v>21</v>
      </c>
      <c r="B15" s="16" t="s">
        <v>24</v>
      </c>
      <c r="C15" s="22">
        <v>2</v>
      </c>
      <c r="D15" s="23">
        <f>20+29</f>
        <v>49</v>
      </c>
      <c r="E15" s="23">
        <v>0</v>
      </c>
      <c r="F15" s="18">
        <v>0</v>
      </c>
      <c r="G15" s="18">
        <v>0</v>
      </c>
      <c r="H15" s="23">
        <v>1</v>
      </c>
      <c r="I15" s="18">
        <v>0</v>
      </c>
      <c r="J15" s="18">
        <v>0</v>
      </c>
      <c r="K15" s="23">
        <f>M15/4</f>
        <v>198.875</v>
      </c>
      <c r="L15" s="23">
        <f t="shared" si="0"/>
        <v>50</v>
      </c>
      <c r="M15" s="30">
        <f>423.5+372</f>
        <v>795.5</v>
      </c>
      <c r="N15" s="32"/>
      <c r="O15" s="21"/>
    </row>
    <row r="16" spans="1:15" s="14" customFormat="1" ht="16.5" customHeight="1" thickBot="1">
      <c r="A16" s="20" t="s">
        <v>21</v>
      </c>
      <c r="B16" s="16" t="s">
        <v>20</v>
      </c>
      <c r="C16" s="22">
        <v>2</v>
      </c>
      <c r="D16" s="23">
        <f>14+15</f>
        <v>29</v>
      </c>
      <c r="E16" s="23">
        <v>0</v>
      </c>
      <c r="F16" s="18">
        <v>0</v>
      </c>
      <c r="G16" s="18">
        <v>0</v>
      </c>
      <c r="H16" s="23">
        <f>12/8</f>
        <v>1.5</v>
      </c>
      <c r="I16" s="18">
        <v>0</v>
      </c>
      <c r="J16" s="18">
        <v>0</v>
      </c>
      <c r="K16" s="23">
        <f>M16/8</f>
        <v>206</v>
      </c>
      <c r="L16" s="23">
        <f t="shared" si="0"/>
        <v>30.5</v>
      </c>
      <c r="M16" s="30">
        <f>834+814</f>
        <v>1648</v>
      </c>
      <c r="N16" s="32"/>
      <c r="O16" s="21"/>
    </row>
    <row r="17" spans="1:15" s="14" customFormat="1" ht="16.5" customHeight="1" thickBot="1">
      <c r="A17" s="31" t="s">
        <v>27</v>
      </c>
      <c r="B17" s="16" t="s">
        <v>25</v>
      </c>
      <c r="C17" s="22">
        <v>1</v>
      </c>
      <c r="D17" s="18">
        <f>216/7.6</f>
        <v>28.42105263157895</v>
      </c>
      <c r="E17" s="18">
        <v>0</v>
      </c>
      <c r="F17" s="18">
        <v>0</v>
      </c>
      <c r="G17" s="18">
        <v>0</v>
      </c>
      <c r="H17" s="18">
        <f>0.5/7.6</f>
        <v>0.06578947368421052</v>
      </c>
      <c r="I17" s="18">
        <v>0</v>
      </c>
      <c r="J17" s="18">
        <v>0</v>
      </c>
      <c r="K17" s="18">
        <f>M17/7.6</f>
        <v>97.4342105263158</v>
      </c>
      <c r="L17" s="23">
        <f t="shared" si="0"/>
        <v>28.486842105263158</v>
      </c>
      <c r="M17" s="30">
        <v>740.5</v>
      </c>
      <c r="N17" s="21"/>
      <c r="O17" s="21"/>
    </row>
    <row r="18" spans="1:15" s="14" customFormat="1" ht="16.5" customHeight="1" thickBot="1">
      <c r="A18" s="31" t="s">
        <v>27</v>
      </c>
      <c r="B18" s="16" t="s">
        <v>23</v>
      </c>
      <c r="C18" s="22">
        <v>11</v>
      </c>
      <c r="D18" s="18">
        <f>1416.5/7.6</f>
        <v>186.38157894736844</v>
      </c>
      <c r="E18" s="18">
        <f>113.5/7.6</f>
        <v>14.93421052631579</v>
      </c>
      <c r="F18" s="18">
        <v>0</v>
      </c>
      <c r="G18" s="18">
        <v>0</v>
      </c>
      <c r="H18" s="23">
        <f>240.5/7.6</f>
        <v>31.644736842105264</v>
      </c>
      <c r="I18" s="23">
        <v>0</v>
      </c>
      <c r="J18" s="18">
        <v>0</v>
      </c>
      <c r="K18" s="18">
        <f>M18/7.6</f>
        <v>1162.828947368421</v>
      </c>
      <c r="L18" s="23">
        <f t="shared" si="0"/>
        <v>232.96052631578948</v>
      </c>
      <c r="M18" s="30">
        <v>8837.5</v>
      </c>
      <c r="N18" s="21"/>
      <c r="O18" s="21"/>
    </row>
    <row r="19" spans="1:15" s="14" customFormat="1" ht="20.25" customHeight="1" thickBot="1">
      <c r="A19" s="24"/>
      <c r="B19" s="24" t="s">
        <v>3</v>
      </c>
      <c r="C19" s="25">
        <f>SUM(C9:C18)</f>
        <v>35</v>
      </c>
      <c r="D19" s="18">
        <f>SUM(D9:D18)</f>
        <v>700.5557928913192</v>
      </c>
      <c r="E19" s="18">
        <f aca="true" t="shared" si="1" ref="E19:M19">SUM(E9:E18)</f>
        <v>47.64815447710184</v>
      </c>
      <c r="F19" s="18">
        <f t="shared" si="1"/>
        <v>1</v>
      </c>
      <c r="G19" s="18">
        <f t="shared" si="1"/>
        <v>10.131578947368421</v>
      </c>
      <c r="H19" s="18">
        <f t="shared" si="1"/>
        <v>75.7781954887218</v>
      </c>
      <c r="I19" s="18">
        <f t="shared" si="1"/>
        <v>0</v>
      </c>
      <c r="J19" s="18">
        <f t="shared" si="1"/>
        <v>0</v>
      </c>
      <c r="K19" s="18">
        <f t="shared" si="1"/>
        <v>3739.7043318523583</v>
      </c>
      <c r="L19" s="18">
        <f t="shared" si="1"/>
        <v>835.1137218045113</v>
      </c>
      <c r="M19" s="25">
        <f t="shared" si="1"/>
        <v>27572</v>
      </c>
      <c r="N19" s="21"/>
      <c r="O19" s="21"/>
    </row>
    <row r="20" spans="1:15" s="14" customFormat="1" ht="26.25" customHeight="1">
      <c r="A20" s="26"/>
      <c r="B20" s="26" t="s">
        <v>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O20" s="21"/>
    </row>
    <row r="21" spans="4:14" ht="12.75">
      <c r="D21" s="27"/>
      <c r="F21" s="28"/>
      <c r="M21" s="29"/>
      <c r="N21" s="28"/>
    </row>
    <row r="22" spans="4:13" ht="12.75">
      <c r="D22" s="27"/>
      <c r="E22" s="28"/>
      <c r="M22" s="29"/>
    </row>
    <row r="23" spans="4:13" ht="12.75">
      <c r="D23" s="29"/>
      <c r="M23" s="27"/>
    </row>
    <row r="24" spans="4:13" ht="12.75">
      <c r="D24" s="29"/>
      <c r="M24" s="29"/>
    </row>
    <row r="25" spans="4:13" ht="12.75">
      <c r="D25" s="3"/>
      <c r="K25" s="28"/>
      <c r="M25" s="29"/>
    </row>
    <row r="26" spans="4:13" ht="12.75">
      <c r="D26" s="29"/>
      <c r="M26" s="29"/>
    </row>
    <row r="27" spans="4:13" ht="12.75">
      <c r="D27" s="29"/>
      <c r="M27" s="29"/>
    </row>
    <row r="28" spans="4:13" ht="12.75">
      <c r="D28" s="29"/>
      <c r="M28" s="29"/>
    </row>
    <row r="29" ht="12.75">
      <c r="D29" s="29"/>
    </row>
    <row r="30" ht="12.75">
      <c r="D30" s="29"/>
    </row>
    <row r="31" ht="12.75">
      <c r="D31" s="29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  <row r="37" ht="12.75">
      <c r="D37" s="29"/>
    </row>
    <row r="38" ht="12.75">
      <c r="D38" s="29"/>
    </row>
  </sheetData>
  <sheetProtection/>
  <mergeCells count="15">
    <mergeCell ref="G6:G7"/>
    <mergeCell ref="H6:H7"/>
    <mergeCell ref="I6:I7"/>
    <mergeCell ref="J6:J7"/>
    <mergeCell ref="K6:K7"/>
    <mergeCell ref="L6:L7"/>
    <mergeCell ref="M6:M7"/>
    <mergeCell ref="C1:M1"/>
    <mergeCell ref="C2:M2"/>
    <mergeCell ref="A3:B3"/>
    <mergeCell ref="D5:L5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 Arioli</cp:lastModifiedBy>
  <cp:lastPrinted>2019-03-01T09:57:42Z</cp:lastPrinted>
  <dcterms:modified xsi:type="dcterms:W3CDTF">2019-03-01T10:16:52Z</dcterms:modified>
  <cp:category/>
  <cp:version/>
  <cp:contentType/>
  <cp:contentStatus/>
</cp:coreProperties>
</file>